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HC Calculator" sheetId="1" r:id="rId1"/>
  </sheets>
  <externalReferences>
    <externalReference r:id="rId4"/>
    <externalReference r:id="rId5"/>
  </externalReferences>
  <definedNames>
    <definedName name="ContractionFactor">#REF!</definedName>
    <definedName name="FirstHalfPointValue">#REF!</definedName>
    <definedName name="FirstHalfTotalPointValue">#REF!</definedName>
    <definedName name="FirstQuarterPointValue">#REF!</definedName>
    <definedName name="FirstQuarterTotalPointValue">#REF!</definedName>
    <definedName name="H">#REF!</definedName>
    <definedName name="H1LandingPct">#REF!</definedName>
    <definedName name="H1LandPct">#REF!</definedName>
    <definedName name="H2Multiplier">#REF!</definedName>
    <definedName name="Lead">#REF!</definedName>
    <definedName name="Minutes">#REF!</definedName>
    <definedName name="ML">#REF!</definedName>
    <definedName name="MLMultiplier">#REF!</definedName>
    <definedName name="NewSpreadAfterZero">#REF!</definedName>
    <definedName name="NewSpreadBeforeZero">#REF!</definedName>
    <definedName name="NotML">#REF!</definedName>
    <definedName name="OL">#REF!</definedName>
    <definedName name="OneValue">#REF!</definedName>
    <definedName name="PercentComplete">#REF!</definedName>
    <definedName name="PercentComplete1Q">#REF!</definedName>
    <definedName name="PercentComplete2Q">#REF!</definedName>
    <definedName name="PercentComplete3Q">#REF!</definedName>
    <definedName name="PercentComplete4Q">#REF!</definedName>
    <definedName name="PercentOfQuarterComplete">#REF!</definedName>
    <definedName name="PointsScored">#REF!</definedName>
    <definedName name="PointValue">#REF!</definedName>
    <definedName name="Possession">#REF!</definedName>
    <definedName name="ProbAway">#REF!</definedName>
    <definedName name="ProbHome">#REF!</definedName>
    <definedName name="Quarter">#REF!</definedName>
    <definedName name="sd.">#REF!</definedName>
    <definedName name="Seconds">#REF!</definedName>
    <definedName name="Spread">#REF!</definedName>
    <definedName name="Spread1H">#REF!</definedName>
    <definedName name="Spread1Q">#REF!</definedName>
    <definedName name="Spread2H">'[1]NCAA Live'!#REF!</definedName>
    <definedName name="Spread2Q">#REF!</definedName>
    <definedName name="Spread3Q">#REF!</definedName>
    <definedName name="Spread4Q">#REF!</definedName>
    <definedName name="SpreadRetainedOffPace">#REF!</definedName>
    <definedName name="TeamA">#REF!</definedName>
    <definedName name="TeamB">#REF!</definedName>
    <definedName name="TipOff">#REF!</definedName>
    <definedName name="Total">#REF!</definedName>
    <definedName name="Total1H">#REF!</definedName>
    <definedName name="Total1Q">#REF!</definedName>
    <definedName name="Total2H">'[1]NCAA Live'!#REF!</definedName>
    <definedName name="Total2Q">#REF!</definedName>
    <definedName name="Total3Q">#REF!</definedName>
    <definedName name="Total4Q">#REF!</definedName>
    <definedName name="TotalOffPace">#REF!</definedName>
    <definedName name="TotalPointValue">#REF!</definedName>
    <definedName name="UR">#REF!</definedName>
    <definedName name="V">#REF!</definedName>
    <definedName name="ZeroRangeConstant">#REF!</definedName>
    <definedName name="ZeroRangeMovement">#REF!</definedName>
  </definedNames>
  <calcPr fullCalcOnLoad="1"/>
</workbook>
</file>

<file path=xl/sharedStrings.xml><?xml version="1.0" encoding="utf-8"?>
<sst xmlns="http://schemas.openxmlformats.org/spreadsheetml/2006/main" count="82" uniqueCount="47">
  <si>
    <t xml:space="preserve">Please select your bet </t>
  </si>
  <si>
    <t>Outcome</t>
  </si>
  <si>
    <t>0:0</t>
  </si>
  <si>
    <t>1:0</t>
  </si>
  <si>
    <t>2:0</t>
  </si>
  <si>
    <t>3:0</t>
  </si>
  <si>
    <t>4:0</t>
  </si>
  <si>
    <t>0:1</t>
  </si>
  <si>
    <t>0:2</t>
  </si>
  <si>
    <t>0:3</t>
  </si>
  <si>
    <t>0:4</t>
  </si>
  <si>
    <t>1:1</t>
  </si>
  <si>
    <t>2:2</t>
  </si>
  <si>
    <t>3:3</t>
  </si>
  <si>
    <t>Spread Handicap</t>
  </si>
  <si>
    <t>Total</t>
  </si>
  <si>
    <t>Push</t>
  </si>
  <si>
    <t>Please click into the yellow fields to change your selection</t>
  </si>
  <si>
    <t>0 and -0.5</t>
  </si>
  <si>
    <t>Favorite</t>
  </si>
  <si>
    <t>Underdog</t>
  </si>
  <si>
    <t xml:space="preserve">Over </t>
  </si>
  <si>
    <t>Under</t>
  </si>
  <si>
    <t>Betting on</t>
  </si>
  <si>
    <t>Over 2.5 and 3</t>
  </si>
  <si>
    <t>Under 2.5 and 3</t>
  </si>
  <si>
    <t>-0.5 and -1</t>
  </si>
  <si>
    <t>Enter the Line</t>
  </si>
  <si>
    <t>-1</t>
  </si>
  <si>
    <t>Risk Ammount</t>
  </si>
  <si>
    <t>-1 and -1.5</t>
  </si>
  <si>
    <t>-1.5</t>
  </si>
  <si>
    <t>List of Outcomes in the format Favorite : Underdog</t>
  </si>
  <si>
    <t>0 and +0.5</t>
  </si>
  <si>
    <t>+0.5 and +1</t>
  </si>
  <si>
    <t>+1</t>
  </si>
  <si>
    <t>+1 and +1.5</t>
  </si>
  <si>
    <t>+1.5</t>
  </si>
  <si>
    <t>Over 2</t>
  </si>
  <si>
    <t>Over 2 and 2.5</t>
  </si>
  <si>
    <t>Over 2.5</t>
  </si>
  <si>
    <t>Over 3</t>
  </si>
  <si>
    <t>Under 2</t>
  </si>
  <si>
    <t>Under 2 and 2.5</t>
  </si>
  <si>
    <t>Under 2.5</t>
  </si>
  <si>
    <t>Under 3</t>
  </si>
  <si>
    <t>DISCLAIMER: Pinnacle Sports provides this document for information purposes only.  We do not take responsibility for errors in the calculations. Exact payouts are available using the wagering pages of our site.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</si>
</sst>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\+#,##0;\-#,##0;0"/>
    <numFmt numFmtId="174" formatCode="\+#,##0.0;\-#,##0.0;0.0"/>
    <numFmt numFmtId="175" formatCode="0.0000"/>
    <numFmt numFmtId="176" formatCode="0.0"/>
    <numFmt numFmtId="177" formatCode="0.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"/>
    <numFmt numFmtId="184" formatCode="0.000000"/>
    <numFmt numFmtId="185" formatCode="0.0000000000"/>
    <numFmt numFmtId="186" formatCode="0.0000000"/>
    <numFmt numFmtId="187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u val="single"/>
      <sz val="14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3" fillId="10" borderId="1" applyNumberFormat="0" applyAlignment="0" applyProtection="0"/>
    <xf numFmtId="0" fontId="4" fillId="7" borderId="0" applyNumberFormat="0" applyBorder="0" applyAlignment="0" applyProtection="0"/>
    <xf numFmtId="0" fontId="5" fillId="10" borderId="2" applyNumberFormat="0" applyAlignment="0" applyProtection="0"/>
    <xf numFmtId="0" fontId="5" fillId="24" borderId="2" applyNumberFormat="0" applyAlignment="0" applyProtection="0"/>
    <xf numFmtId="0" fontId="6" fillId="2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" borderId="2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1" borderId="2" applyNumberFormat="0" applyAlignment="0" applyProtection="0"/>
    <xf numFmtId="0" fontId="16" fillId="0" borderId="8" applyNumberFormat="0" applyFill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4" borderId="9" applyNumberFormat="0" applyFont="0" applyAlignment="0" applyProtection="0"/>
    <xf numFmtId="0" fontId="0" fillId="4" borderId="9" applyNumberFormat="0" applyFont="0" applyAlignment="0" applyProtection="0"/>
    <xf numFmtId="0" fontId="3" fillId="24" borderId="1" applyNumberFormat="0" applyAlignment="0" applyProtection="0"/>
    <xf numFmtId="9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6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5" borderId="3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89">
      <alignment/>
      <protection/>
    </xf>
    <xf numFmtId="0" fontId="1" fillId="0" borderId="0" xfId="88">
      <alignment/>
      <protection/>
    </xf>
    <xf numFmtId="49" fontId="0" fillId="0" borderId="0" xfId="89" applyNumberFormat="1">
      <alignment/>
      <protection/>
    </xf>
    <xf numFmtId="49" fontId="0" fillId="0" borderId="13" xfId="89" applyNumberFormat="1" applyBorder="1">
      <alignment/>
      <protection/>
    </xf>
    <xf numFmtId="0" fontId="26" fillId="0" borderId="0" xfId="89" applyFont="1">
      <alignment/>
      <protection/>
    </xf>
    <xf numFmtId="0" fontId="0" fillId="11" borderId="0" xfId="89" applyFill="1" applyProtection="1">
      <alignment/>
      <protection locked="0"/>
    </xf>
    <xf numFmtId="0" fontId="0" fillId="10" borderId="0" xfId="89" applyFill="1" applyProtection="1">
      <alignment/>
      <protection locked="0"/>
    </xf>
    <xf numFmtId="0" fontId="0" fillId="0" borderId="0" xfId="89" applyFont="1">
      <alignment/>
      <protection/>
    </xf>
    <xf numFmtId="0" fontId="0" fillId="12" borderId="0" xfId="89" applyFill="1" applyProtection="1">
      <alignment/>
      <protection locked="0"/>
    </xf>
    <xf numFmtId="49" fontId="0" fillId="0" borderId="0" xfId="89" applyNumberFormat="1" applyAlignment="1">
      <alignment horizontal="center"/>
      <protection/>
    </xf>
    <xf numFmtId="0" fontId="0" fillId="0" borderId="13" xfId="89" applyBorder="1">
      <alignment/>
      <protection/>
    </xf>
    <xf numFmtId="0" fontId="0" fillId="10" borderId="0" xfId="89" applyFont="1" applyFill="1" applyProtection="1">
      <alignment/>
      <protection locked="0"/>
    </xf>
    <xf numFmtId="0" fontId="0" fillId="18" borderId="0" xfId="89" applyFont="1" applyFill="1" applyAlignment="1">
      <alignment wrapText="1"/>
      <protection/>
    </xf>
    <xf numFmtId="0" fontId="0" fillId="18" borderId="0" xfId="0" applyFill="1" applyAlignment="1">
      <alignment wrapText="1"/>
    </xf>
    <xf numFmtId="0" fontId="27" fillId="8" borderId="0" xfId="89" applyFont="1" applyFill="1" applyAlignment="1">
      <alignment wrapText="1"/>
      <protection/>
    </xf>
    <xf numFmtId="0" fontId="0" fillId="0" borderId="0" xfId="89" applyAlignment="1">
      <alignment/>
      <protection/>
    </xf>
    <xf numFmtId="0" fontId="1" fillId="0" borderId="0" xfId="88" applyAlignment="1">
      <alignment/>
      <protection/>
    </xf>
    <xf numFmtId="0" fontId="24" fillId="0" borderId="0" xfId="89" applyFont="1" applyAlignment="1">
      <alignment horizontal="center"/>
      <protection/>
    </xf>
    <xf numFmtId="0" fontId="25" fillId="0" borderId="0" xfId="89" applyFont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xplanatory Text" xfId="75"/>
    <cellStyle name="Followed Hyperlink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_Compendium8.4" xfId="88"/>
    <cellStyle name="Normal_Sheet1_1" xfId="89"/>
    <cellStyle name="Note" xfId="90"/>
    <cellStyle name="Notiz" xfId="91"/>
    <cellStyle name="Output" xfId="92"/>
    <cellStyle name="Percent" xfId="93"/>
    <cellStyle name="Schlecht" xfId="94"/>
    <cellStyle name="Title" xfId="95"/>
    <cellStyle name="Total" xfId="96"/>
    <cellStyle name="Überschrift" xfId="97"/>
    <cellStyle name="Überschrift 1" xfId="98"/>
    <cellStyle name="Überschrift 2" xfId="99"/>
    <cellStyle name="Überschrift 3" xfId="100"/>
    <cellStyle name="Überschrift 4" xfId="101"/>
    <cellStyle name="Verknüpfte Zelle" xfId="102"/>
    <cellStyle name="Warnender Text" xfId="103"/>
    <cellStyle name="Warning Text" xfId="104"/>
    <cellStyle name="Zelle überprüfen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cob\LOCALS~1\Temp\Compendium8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b\AppData\Local\Temp\NBALiv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lleyballData"/>
      <sheetName val="SoccerWidget"/>
      <sheetName val="SoccerLive2"/>
      <sheetName val="Hockey"/>
      <sheetName val="Handball"/>
      <sheetName val="NBA-Widget"/>
      <sheetName val="Basketball"/>
      <sheetName val="BasketballEquityPoisson"/>
      <sheetName val="VollballLookup"/>
      <sheetName val="VolleyballOld"/>
      <sheetName val="Baseball"/>
      <sheetName val="BaseballEquity"/>
      <sheetName val="MLB Equity"/>
      <sheetName val="Soccer BS"/>
      <sheetName val="SoccerProps"/>
      <sheetName val="SoccerEquity"/>
      <sheetName val="PK Calculator"/>
      <sheetName val="Calculator"/>
      <sheetName val="Typer"/>
      <sheetName val="MultiwayAdjustable"/>
      <sheetName val="Multiway"/>
      <sheetName val="MultiwayDec"/>
      <sheetName val="SoccerLive"/>
      <sheetName val="NBA Live"/>
      <sheetName val="NCAA Live"/>
      <sheetName val="NBA Series Price"/>
      <sheetName val="Series Price"/>
      <sheetName val="Shanes MLB sheet"/>
      <sheetName val="Functions"/>
      <sheetName val="Parlay Analyzer"/>
      <sheetName val="Taiwanese Oddds"/>
      <sheetName val="NCAAF"/>
      <sheetName val="Bandy"/>
      <sheetName val="Futsal"/>
      <sheetName val="NBA "/>
      <sheetName val="Kelly Analyzer"/>
      <sheetName val="Automove"/>
      <sheetName val="FractionalOdds"/>
      <sheetName val="Sheet1"/>
      <sheetName val="BackLa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brid"/>
      <sheetName val="HybridAtHalftime"/>
      <sheetName val="HybridHalftimeFormula"/>
      <sheetName val="Sheet1 (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W3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5.8515625" style="2" customWidth="1"/>
    <col min="2" max="2" width="17.8515625" style="2" customWidth="1"/>
    <col min="3" max="3" width="18.421875" style="2" customWidth="1"/>
    <col min="4" max="4" width="16.00390625" style="2" customWidth="1"/>
    <col min="5" max="5" width="15.57421875" style="2" customWidth="1"/>
    <col min="6" max="10" width="9.140625" style="2" customWidth="1"/>
    <col min="11" max="11" width="14.28125" style="2" hidden="1" customWidth="1"/>
    <col min="12" max="12" width="9.140625" style="2" hidden="1" customWidth="1"/>
    <col min="13" max="13" width="24.57421875" style="2" hidden="1" customWidth="1"/>
    <col min="14" max="23" width="9.140625" style="2" hidden="1" customWidth="1"/>
    <col min="24" max="24" width="8.8515625" style="2" customWidth="1"/>
    <col min="25" max="16384" width="9.140625" style="2" customWidth="1"/>
  </cols>
  <sheetData>
    <row r="1" spans="1:23" ht="18">
      <c r="A1" s="1"/>
      <c r="B1" s="18" t="s">
        <v>0</v>
      </c>
      <c r="C1" s="18"/>
      <c r="D1" s="18"/>
      <c r="E1" s="1"/>
      <c r="F1" s="1"/>
      <c r="G1" s="1"/>
      <c r="H1" s="1"/>
      <c r="I1" s="1"/>
      <c r="J1" s="1"/>
      <c r="K1" s="1"/>
      <c r="L1" s="1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7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  <c r="W2" s="3" t="s">
        <v>13</v>
      </c>
    </row>
    <row r="3" spans="1:23" ht="15">
      <c r="A3" s="1"/>
      <c r="B3" s="19" t="s">
        <v>14</v>
      </c>
      <c r="C3" s="19"/>
      <c r="D3" s="19" t="s">
        <v>15</v>
      </c>
      <c r="E3" s="19"/>
      <c r="F3" s="1"/>
      <c r="G3" s="1"/>
      <c r="H3" s="1"/>
      <c r="I3" s="1"/>
      <c r="J3" s="1"/>
      <c r="K3" s="4">
        <v>0</v>
      </c>
      <c r="L3" s="1" t="s">
        <v>16</v>
      </c>
      <c r="M3" s="1">
        <f>ROUND($B$8*(1/IF($B$7&gt;0,100/($B$7+100),$B$7/($B$7-100)))-$B$8,0)</f>
        <v>375</v>
      </c>
      <c r="N3" s="1">
        <f aca="true" t="shared" si="0" ref="N3:P9">ROUND($B$8*(1/IF($B$7&gt;0,100/($B$7+100),$B$7/($B$7-100)))-$B$8,0)</f>
        <v>375</v>
      </c>
      <c r="O3" s="1">
        <f t="shared" si="0"/>
        <v>375</v>
      </c>
      <c r="P3" s="1">
        <f t="shared" si="0"/>
        <v>375</v>
      </c>
      <c r="Q3" s="1">
        <f aca="true" t="shared" si="1" ref="Q3:T9">-$B$8</f>
        <v>-250</v>
      </c>
      <c r="R3" s="1">
        <f t="shared" si="1"/>
        <v>-250</v>
      </c>
      <c r="S3" s="1">
        <f t="shared" si="1"/>
        <v>-250</v>
      </c>
      <c r="T3" s="1">
        <f t="shared" si="1"/>
        <v>-250</v>
      </c>
      <c r="U3" s="1" t="s">
        <v>16</v>
      </c>
      <c r="V3" s="1" t="s">
        <v>16</v>
      </c>
      <c r="W3" s="1" t="s">
        <v>16</v>
      </c>
    </row>
    <row r="4" spans="1:23" ht="15">
      <c r="A4" s="1"/>
      <c r="B4" s="1"/>
      <c r="C4" s="1"/>
      <c r="D4" s="1"/>
      <c r="E4" s="1"/>
      <c r="F4" s="1"/>
      <c r="G4" s="15" t="s">
        <v>17</v>
      </c>
      <c r="H4" s="15"/>
      <c r="I4" s="15"/>
      <c r="J4" s="15"/>
      <c r="K4" s="4" t="s">
        <v>18</v>
      </c>
      <c r="L4" s="1">
        <f>-$B$8/2</f>
        <v>-125</v>
      </c>
      <c r="M4" s="1">
        <f>ROUND($B$8*(1/IF($B$7&gt;0,100/($B$7+100),$B$7/($B$7-100)))-$B$8,0)</f>
        <v>375</v>
      </c>
      <c r="N4" s="1">
        <f t="shared" si="0"/>
        <v>375</v>
      </c>
      <c r="O4" s="1">
        <f t="shared" si="0"/>
        <v>375</v>
      </c>
      <c r="P4" s="1">
        <f t="shared" si="0"/>
        <v>375</v>
      </c>
      <c r="Q4" s="1">
        <f t="shared" si="1"/>
        <v>-250</v>
      </c>
      <c r="R4" s="1">
        <f t="shared" si="1"/>
        <v>-250</v>
      </c>
      <c r="S4" s="1">
        <f t="shared" si="1"/>
        <v>-250</v>
      </c>
      <c r="T4" s="1">
        <f t="shared" si="1"/>
        <v>-250</v>
      </c>
      <c r="U4" s="1">
        <f>-$B$8/2</f>
        <v>-125</v>
      </c>
      <c r="V4" s="1">
        <f>-$B$8/2</f>
        <v>-125</v>
      </c>
      <c r="W4" s="1">
        <f>-$B$8/2</f>
        <v>-125</v>
      </c>
    </row>
    <row r="5" spans="1:23" ht="15">
      <c r="A5" s="1"/>
      <c r="B5" s="5" t="s">
        <v>19</v>
      </c>
      <c r="C5" s="5" t="s">
        <v>20</v>
      </c>
      <c r="D5" s="5" t="s">
        <v>21</v>
      </c>
      <c r="E5" s="5" t="s">
        <v>22</v>
      </c>
      <c r="F5" s="1"/>
      <c r="G5" s="15"/>
      <c r="H5" s="15"/>
      <c r="I5" s="15"/>
      <c r="J5" s="15"/>
      <c r="K5" s="4">
        <v>-0.5</v>
      </c>
      <c r="L5" s="1">
        <f>-$B$8</f>
        <v>-250</v>
      </c>
      <c r="M5" s="1">
        <f>ROUND($B$8*(1/IF($B$7&gt;0,100/($B$7+100),$B$7/($B$7-100)))-$B$8,0)</f>
        <v>375</v>
      </c>
      <c r="N5" s="1">
        <f t="shared" si="0"/>
        <v>375</v>
      </c>
      <c r="O5" s="1">
        <f t="shared" si="0"/>
        <v>375</v>
      </c>
      <c r="P5" s="1">
        <f t="shared" si="0"/>
        <v>375</v>
      </c>
      <c r="Q5" s="1">
        <f t="shared" si="1"/>
        <v>-250</v>
      </c>
      <c r="R5" s="1">
        <f t="shared" si="1"/>
        <v>-250</v>
      </c>
      <c r="S5" s="1">
        <f t="shared" si="1"/>
        <v>-250</v>
      </c>
      <c r="T5" s="1">
        <f t="shared" si="1"/>
        <v>-250</v>
      </c>
      <c r="U5" s="1">
        <f aca="true" t="shared" si="2" ref="U5:W9">-$B$8</f>
        <v>-250</v>
      </c>
      <c r="V5" s="1">
        <f t="shared" si="2"/>
        <v>-250</v>
      </c>
      <c r="W5" s="1">
        <f t="shared" si="2"/>
        <v>-250</v>
      </c>
    </row>
    <row r="6" spans="1:23" ht="15">
      <c r="A6" s="1" t="s">
        <v>23</v>
      </c>
      <c r="B6" s="6" t="s">
        <v>26</v>
      </c>
      <c r="C6" s="6" t="s">
        <v>33</v>
      </c>
      <c r="D6" s="6" t="s">
        <v>39</v>
      </c>
      <c r="E6" s="6" t="s">
        <v>43</v>
      </c>
      <c r="F6" s="1"/>
      <c r="G6" s="1"/>
      <c r="H6" s="1"/>
      <c r="I6" s="1"/>
      <c r="J6" s="1"/>
      <c r="K6" s="4" t="s">
        <v>26</v>
      </c>
      <c r="L6" s="1">
        <f>-$B$8</f>
        <v>-250</v>
      </c>
      <c r="M6" s="1">
        <f>ROUND($B$8*(1/IF($B$7&gt;0,100/($B$7+100),$B$7/($B$7-100)))-$B$8,0)/2</f>
        <v>187.5</v>
      </c>
      <c r="N6" s="1">
        <f t="shared" si="0"/>
        <v>375</v>
      </c>
      <c r="O6" s="1">
        <f t="shared" si="0"/>
        <v>375</v>
      </c>
      <c r="P6" s="1">
        <f t="shared" si="0"/>
        <v>375</v>
      </c>
      <c r="Q6" s="1">
        <f t="shared" si="1"/>
        <v>-250</v>
      </c>
      <c r="R6" s="1">
        <f t="shared" si="1"/>
        <v>-250</v>
      </c>
      <c r="S6" s="1">
        <f t="shared" si="1"/>
        <v>-250</v>
      </c>
      <c r="T6" s="1">
        <f t="shared" si="1"/>
        <v>-250</v>
      </c>
      <c r="U6" s="1">
        <f t="shared" si="2"/>
        <v>-250</v>
      </c>
      <c r="V6" s="1">
        <f t="shared" si="2"/>
        <v>-250</v>
      </c>
      <c r="W6" s="1">
        <f t="shared" si="2"/>
        <v>-250</v>
      </c>
    </row>
    <row r="7" spans="1:23" ht="15">
      <c r="A7" s="1" t="s">
        <v>27</v>
      </c>
      <c r="B7" s="12">
        <v>150</v>
      </c>
      <c r="C7" s="7">
        <v>100</v>
      </c>
      <c r="D7" s="7">
        <v>100</v>
      </c>
      <c r="E7" s="7">
        <v>100</v>
      </c>
      <c r="F7" s="1"/>
      <c r="G7" s="1"/>
      <c r="H7" s="1"/>
      <c r="I7" s="1"/>
      <c r="J7" s="1"/>
      <c r="K7" s="4" t="s">
        <v>28</v>
      </c>
      <c r="L7" s="1">
        <f>-$B$8</f>
        <v>-250</v>
      </c>
      <c r="M7" s="8" t="s">
        <v>16</v>
      </c>
      <c r="N7" s="1">
        <f t="shared" si="0"/>
        <v>375</v>
      </c>
      <c r="O7" s="1">
        <f t="shared" si="0"/>
        <v>375</v>
      </c>
      <c r="P7" s="1">
        <f t="shared" si="0"/>
        <v>375</v>
      </c>
      <c r="Q7" s="1">
        <f t="shared" si="1"/>
        <v>-250</v>
      </c>
      <c r="R7" s="1">
        <f t="shared" si="1"/>
        <v>-250</v>
      </c>
      <c r="S7" s="1">
        <f t="shared" si="1"/>
        <v>-250</v>
      </c>
      <c r="T7" s="1">
        <f t="shared" si="1"/>
        <v>-250</v>
      </c>
      <c r="U7" s="1">
        <f t="shared" si="2"/>
        <v>-250</v>
      </c>
      <c r="V7" s="1">
        <f t="shared" si="2"/>
        <v>-250</v>
      </c>
      <c r="W7" s="1">
        <f t="shared" si="2"/>
        <v>-250</v>
      </c>
    </row>
    <row r="8" spans="1:23" ht="15">
      <c r="A8" s="1" t="s">
        <v>29</v>
      </c>
      <c r="B8" s="9">
        <v>250</v>
      </c>
      <c r="C8" s="9">
        <v>100</v>
      </c>
      <c r="D8" s="9">
        <v>100</v>
      </c>
      <c r="E8" s="9">
        <v>100</v>
      </c>
      <c r="F8" s="1"/>
      <c r="G8" s="1"/>
      <c r="H8" s="1"/>
      <c r="I8" s="1"/>
      <c r="J8" s="1"/>
      <c r="K8" s="4" t="s">
        <v>30</v>
      </c>
      <c r="L8" s="1">
        <f>-$B$8</f>
        <v>-250</v>
      </c>
      <c r="M8" s="1">
        <f>-B8/2</f>
        <v>-125</v>
      </c>
      <c r="N8" s="1">
        <f t="shared" si="0"/>
        <v>375</v>
      </c>
      <c r="O8" s="1">
        <f t="shared" si="0"/>
        <v>375</v>
      </c>
      <c r="P8" s="1">
        <f t="shared" si="0"/>
        <v>375</v>
      </c>
      <c r="Q8" s="1">
        <f t="shared" si="1"/>
        <v>-250</v>
      </c>
      <c r="R8" s="1">
        <f t="shared" si="1"/>
        <v>-250</v>
      </c>
      <c r="S8" s="1">
        <f t="shared" si="1"/>
        <v>-250</v>
      </c>
      <c r="T8" s="1">
        <f t="shared" si="1"/>
        <v>-250</v>
      </c>
      <c r="U8" s="1">
        <f t="shared" si="2"/>
        <v>-250</v>
      </c>
      <c r="V8" s="1">
        <f t="shared" si="2"/>
        <v>-250</v>
      </c>
      <c r="W8" s="1">
        <f t="shared" si="2"/>
        <v>-250</v>
      </c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4" t="s">
        <v>31</v>
      </c>
      <c r="L9" s="1">
        <f>-$B$8</f>
        <v>-250</v>
      </c>
      <c r="M9" s="1">
        <f>-B8</f>
        <v>-250</v>
      </c>
      <c r="N9" s="1">
        <f t="shared" si="0"/>
        <v>375</v>
      </c>
      <c r="O9" s="1">
        <f t="shared" si="0"/>
        <v>375</v>
      </c>
      <c r="P9" s="1">
        <f t="shared" si="0"/>
        <v>375</v>
      </c>
      <c r="Q9" s="1">
        <f t="shared" si="1"/>
        <v>-250</v>
      </c>
      <c r="R9" s="1">
        <f t="shared" si="1"/>
        <v>-250</v>
      </c>
      <c r="S9" s="1">
        <f t="shared" si="1"/>
        <v>-250</v>
      </c>
      <c r="T9" s="1">
        <f t="shared" si="1"/>
        <v>-250</v>
      </c>
      <c r="U9" s="1">
        <f t="shared" si="2"/>
        <v>-250</v>
      </c>
      <c r="V9" s="1">
        <f t="shared" si="2"/>
        <v>-250</v>
      </c>
      <c r="W9" s="1">
        <f t="shared" si="2"/>
        <v>-250</v>
      </c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6" t="s">
        <v>32</v>
      </c>
      <c r="B11" s="16"/>
      <c r="C11" s="16"/>
      <c r="D11" s="17"/>
      <c r="E11" s="1"/>
      <c r="F11" s="1"/>
      <c r="G11" s="1"/>
      <c r="H11" s="1"/>
      <c r="I11" s="1"/>
      <c r="J11" s="1"/>
      <c r="K11" s="4">
        <v>0</v>
      </c>
      <c r="L11" s="1" t="s">
        <v>16</v>
      </c>
      <c r="M11" s="1">
        <f aca="true" t="shared" si="3" ref="M11:P17">-$C$8</f>
        <v>-100</v>
      </c>
      <c r="N11" s="1">
        <f t="shared" si="3"/>
        <v>-100</v>
      </c>
      <c r="O11" s="1">
        <f t="shared" si="3"/>
        <v>-100</v>
      </c>
      <c r="P11" s="1">
        <f t="shared" si="3"/>
        <v>-100</v>
      </c>
      <c r="Q11" s="1">
        <f>ROUND($C$8*(1/IF($C$7&gt;0,100/($C$7+100),$C$7/($C$7-100)))-$C$8,0)</f>
        <v>100</v>
      </c>
      <c r="R11" s="1">
        <f>ROUND($C$8*(1/IF($C$7&gt;0,100/($C$7+100),$C$7/($C$7-100)))-$C$8,0)</f>
        <v>100</v>
      </c>
      <c r="S11" s="1">
        <f>ROUND($C$8*(1/IF($C$7&gt;0,100/($C$7+100),$C$7/($C$7-100)))-$C$8,0)</f>
        <v>100</v>
      </c>
      <c r="T11" s="1">
        <f>ROUND($C$8*(1/IF($C$7&gt;0,100/($C$7+100),$C$7/($C$7-100)))-$C$8,0)</f>
        <v>100</v>
      </c>
      <c r="U11" s="1" t="s">
        <v>16</v>
      </c>
      <c r="V11" s="1" t="s">
        <v>16</v>
      </c>
      <c r="W11" s="1" t="s">
        <v>16</v>
      </c>
    </row>
    <row r="12" spans="1:23" ht="15">
      <c r="A12" s="1"/>
      <c r="B12" s="1"/>
      <c r="C12" s="1"/>
      <c r="D12" s="1"/>
      <c r="E12" s="1"/>
      <c r="F12" s="1"/>
      <c r="G12" s="13" t="s">
        <v>46</v>
      </c>
      <c r="H12" s="14"/>
      <c r="I12" s="14"/>
      <c r="J12" s="14"/>
      <c r="K12" s="4" t="s">
        <v>33</v>
      </c>
      <c r="L12" s="1">
        <f>ROUND($C$8*(1/IF($C$7&gt;0,100/($C$7+100),$C$7/($C$7-100)))-$C$8,0)/2</f>
        <v>50</v>
      </c>
      <c r="M12" s="1">
        <f t="shared" si="3"/>
        <v>-100</v>
      </c>
      <c r="N12" s="1">
        <f t="shared" si="3"/>
        <v>-100</v>
      </c>
      <c r="O12" s="1">
        <f t="shared" si="3"/>
        <v>-100</v>
      </c>
      <c r="P12" s="1">
        <f t="shared" si="3"/>
        <v>-100</v>
      </c>
      <c r="Q12" s="1">
        <f aca="true" t="shared" si="4" ref="Q12:W17">ROUND($C$8*(1/IF($C$7&gt;0,100/($C$7+100),$C$7/($C$7-100)))-$C$8,0)</f>
        <v>100</v>
      </c>
      <c r="R12" s="1">
        <f t="shared" si="4"/>
        <v>100</v>
      </c>
      <c r="S12" s="1">
        <f t="shared" si="4"/>
        <v>100</v>
      </c>
      <c r="T12" s="1">
        <f t="shared" si="4"/>
        <v>100</v>
      </c>
      <c r="U12" s="1">
        <f>ROUND($C$8*(1/IF($C$7&gt;0,100/($C$7+100),$C$7/($C$7-100)))-$C$8,0)/2</f>
        <v>50</v>
      </c>
      <c r="V12" s="1">
        <f>ROUND($C$8*(1/IF($C$7&gt;0,100/($C$7+100),$C$7/($C$7-100)))-$C$8,0)/2</f>
        <v>50</v>
      </c>
      <c r="W12" s="1">
        <f>ROUND($C$8*(1/IF($C$7&gt;0,100/($C$7+100),$C$7/($C$7-100)))-$C$8,0)/2</f>
        <v>50</v>
      </c>
    </row>
    <row r="13" spans="1:23" ht="15">
      <c r="A13" s="10" t="s">
        <v>2</v>
      </c>
      <c r="B13" s="1">
        <f>IF(AND($B$7&gt;-100,$B$7&lt;100),"US odds ONLY",VLOOKUP($B$6,$K$3:$W$29,2,FALSE))</f>
        <v>-250</v>
      </c>
      <c r="C13" s="1">
        <f>IF(AND($C$7&gt;-100,$C$7&lt;100),"US odds ONLY",VLOOKUP($C$6,$K$3:$W$29,2,FALSE))</f>
        <v>50</v>
      </c>
      <c r="D13" s="1">
        <f>IF(AND($D$7&gt;-100,$D$7&lt;100),"US odds ONLY",VLOOKUP($D$6,$K$3:$W$29,2,FALSE))</f>
        <v>-100</v>
      </c>
      <c r="E13" s="1">
        <f>IF(AND($E$7&gt;-100,$E$7&lt;100),"US odds ONLY",VLOOKUP($E$6,$K$3:$W$29,2,FALSE))</f>
        <v>100</v>
      </c>
      <c r="F13" s="1"/>
      <c r="G13" s="14"/>
      <c r="H13" s="14"/>
      <c r="I13" s="14"/>
      <c r="J13" s="14"/>
      <c r="K13" s="4">
        <v>0.5</v>
      </c>
      <c r="L13" s="1">
        <f aca="true" t="shared" si="5" ref="L13:M17">ROUND($C$8*(1/IF($C$7&gt;0,100/($C$7+100),$C$7/($C$7-100)))-$C$8,0)</f>
        <v>100</v>
      </c>
      <c r="M13" s="1">
        <f t="shared" si="3"/>
        <v>-100</v>
      </c>
      <c r="N13" s="1">
        <f t="shared" si="3"/>
        <v>-100</v>
      </c>
      <c r="O13" s="1">
        <f t="shared" si="3"/>
        <v>-100</v>
      </c>
      <c r="P13" s="1">
        <f t="shared" si="3"/>
        <v>-100</v>
      </c>
      <c r="Q13" s="1">
        <f t="shared" si="4"/>
        <v>100</v>
      </c>
      <c r="R13" s="1">
        <f t="shared" si="4"/>
        <v>100</v>
      </c>
      <c r="S13" s="1">
        <f t="shared" si="4"/>
        <v>100</v>
      </c>
      <c r="T13" s="1">
        <f t="shared" si="4"/>
        <v>100</v>
      </c>
      <c r="U13" s="1">
        <f t="shared" si="4"/>
        <v>100</v>
      </c>
      <c r="V13" s="1">
        <f t="shared" si="4"/>
        <v>100</v>
      </c>
      <c r="W13" s="1">
        <f t="shared" si="4"/>
        <v>100</v>
      </c>
    </row>
    <row r="14" spans="1:23" ht="15">
      <c r="A14" s="10" t="s">
        <v>3</v>
      </c>
      <c r="B14" s="1">
        <f>IF(AND($B$7&gt;-100,$B$7&lt;100),"US odds ONLY",VLOOKUP($B$6,$K$3:$W$29,3,FALSE))</f>
        <v>187.5</v>
      </c>
      <c r="C14" s="1">
        <f>IF(AND($C$7&gt;-100,$C$7&lt;100),"US odds ONLY",VLOOKUP($C$6,$K$3:$W$29,3,FALSE))</f>
        <v>-100</v>
      </c>
      <c r="D14" s="1">
        <f>IF(AND($D$7&gt;-100,$D$7&lt;100),"US odds ONLY",VLOOKUP($D$6,$K$3:$W$29,3,FALSE))</f>
        <v>-100</v>
      </c>
      <c r="E14" s="1">
        <f>IF(AND($E$7&gt;-100,$E$7&lt;100),"US odds ONLY",VLOOKUP($E$6,$K$3:$W$29,3,FALSE))</f>
        <v>100</v>
      </c>
      <c r="F14" s="1"/>
      <c r="G14" s="14"/>
      <c r="H14" s="14"/>
      <c r="I14" s="14"/>
      <c r="J14" s="14"/>
      <c r="K14" s="4" t="s">
        <v>34</v>
      </c>
      <c r="L14" s="1">
        <f t="shared" si="5"/>
        <v>100</v>
      </c>
      <c r="M14" s="1">
        <f>-$C$8/2</f>
        <v>-50</v>
      </c>
      <c r="N14" s="1">
        <f t="shared" si="3"/>
        <v>-100</v>
      </c>
      <c r="O14" s="1">
        <f t="shared" si="3"/>
        <v>-100</v>
      </c>
      <c r="P14" s="1">
        <f t="shared" si="3"/>
        <v>-100</v>
      </c>
      <c r="Q14" s="1">
        <f t="shared" si="4"/>
        <v>100</v>
      </c>
      <c r="R14" s="1">
        <f t="shared" si="4"/>
        <v>100</v>
      </c>
      <c r="S14" s="1">
        <f t="shared" si="4"/>
        <v>100</v>
      </c>
      <c r="T14" s="1">
        <f t="shared" si="4"/>
        <v>100</v>
      </c>
      <c r="U14" s="1">
        <f t="shared" si="4"/>
        <v>100</v>
      </c>
      <c r="V14" s="1">
        <f t="shared" si="4"/>
        <v>100</v>
      </c>
      <c r="W14" s="1">
        <f t="shared" si="4"/>
        <v>100</v>
      </c>
    </row>
    <row r="15" spans="1:23" ht="15">
      <c r="A15" s="10" t="s">
        <v>4</v>
      </c>
      <c r="B15" s="1">
        <f>IF(AND($B$7&gt;-100,$B$7&lt;100),"US odds ONLY",VLOOKUP($B$6,$K$3:$W$29,4,FALSE))</f>
        <v>375</v>
      </c>
      <c r="C15" s="1">
        <f>IF(AND($C$7&gt;-100,$C$7&lt;100),"US odds ONLY",VLOOKUP($C$6,$K$3:$W$29,4,FALSE))</f>
        <v>-100</v>
      </c>
      <c r="D15" s="1">
        <f>IF(AND($D$7&gt;-100,$D$7&lt;100),"US odds ONLY",VLOOKUP($D$6,$K$3:$W$29,4,FALSE))</f>
        <v>-50</v>
      </c>
      <c r="E15" s="1">
        <f>IF(AND($E$7&gt;-100,$E$7&lt;100),"US odds ONLY",VLOOKUP($E$6,$K$3:$W$29,4,FALSE))</f>
        <v>50</v>
      </c>
      <c r="F15" s="1"/>
      <c r="G15" s="14"/>
      <c r="H15" s="14"/>
      <c r="I15" s="14"/>
      <c r="J15" s="14"/>
      <c r="K15" s="4" t="s">
        <v>35</v>
      </c>
      <c r="L15" s="1">
        <f t="shared" si="5"/>
        <v>100</v>
      </c>
      <c r="M15" s="8" t="s">
        <v>16</v>
      </c>
      <c r="N15" s="1">
        <f t="shared" si="3"/>
        <v>-100</v>
      </c>
      <c r="O15" s="1">
        <f t="shared" si="3"/>
        <v>-100</v>
      </c>
      <c r="P15" s="1">
        <f t="shared" si="3"/>
        <v>-100</v>
      </c>
      <c r="Q15" s="1">
        <f t="shared" si="4"/>
        <v>100</v>
      </c>
      <c r="R15" s="1">
        <f t="shared" si="4"/>
        <v>100</v>
      </c>
      <c r="S15" s="1">
        <f t="shared" si="4"/>
        <v>100</v>
      </c>
      <c r="T15" s="1">
        <f t="shared" si="4"/>
        <v>100</v>
      </c>
      <c r="U15" s="1">
        <f t="shared" si="4"/>
        <v>100</v>
      </c>
      <c r="V15" s="1">
        <f t="shared" si="4"/>
        <v>100</v>
      </c>
      <c r="W15" s="1">
        <f t="shared" si="4"/>
        <v>100</v>
      </c>
    </row>
    <row r="16" spans="1:23" ht="15">
      <c r="A16" s="10" t="s">
        <v>5</v>
      </c>
      <c r="B16" s="1">
        <f>IF(AND($B$7&gt;-100,$B$7&lt;100),"US odds ONLY",VLOOKUP($B$6,$K$3:$W$29,5,FALSE))</f>
        <v>375</v>
      </c>
      <c r="C16" s="1">
        <f>IF(AND($C$7&gt;-100,$C$7&lt;100),"US odds ONLY",VLOOKUP($C$6,$K$3:$W$29,5,FALSE))</f>
        <v>-100</v>
      </c>
      <c r="D16" s="1">
        <f>IF(AND($D$7&gt;-100,$D$7&lt;100),"US odds ONLY",VLOOKUP($D$6,$K$3:$W$29,5,FALSE))</f>
        <v>100</v>
      </c>
      <c r="E16" s="1">
        <f>IF(AND($E$7&gt;-100,$E$7&lt;100),"US odds ONLY",VLOOKUP($E$6,$K$3:$W$29,5,FALSE))</f>
        <v>-100</v>
      </c>
      <c r="F16" s="1"/>
      <c r="G16" s="14"/>
      <c r="H16" s="14"/>
      <c r="I16" s="14"/>
      <c r="J16" s="14"/>
      <c r="K16" s="4" t="s">
        <v>36</v>
      </c>
      <c r="L16" s="1">
        <f t="shared" si="5"/>
        <v>100</v>
      </c>
      <c r="M16" s="1">
        <f>ROUND($C$8*(1/IF($C$7&gt;0,100/($C$7+100),$C$7/($C$7-100)))-$C$8,0)/2</f>
        <v>50</v>
      </c>
      <c r="N16" s="1">
        <f t="shared" si="3"/>
        <v>-100</v>
      </c>
      <c r="O16" s="1">
        <f t="shared" si="3"/>
        <v>-100</v>
      </c>
      <c r="P16" s="1">
        <f t="shared" si="3"/>
        <v>-100</v>
      </c>
      <c r="Q16" s="1">
        <f t="shared" si="4"/>
        <v>100</v>
      </c>
      <c r="R16" s="1">
        <f t="shared" si="4"/>
        <v>100</v>
      </c>
      <c r="S16" s="1">
        <f t="shared" si="4"/>
        <v>100</v>
      </c>
      <c r="T16" s="1">
        <f t="shared" si="4"/>
        <v>100</v>
      </c>
      <c r="U16" s="1">
        <f t="shared" si="4"/>
        <v>100</v>
      </c>
      <c r="V16" s="1">
        <f t="shared" si="4"/>
        <v>100</v>
      </c>
      <c r="W16" s="1">
        <f t="shared" si="4"/>
        <v>100</v>
      </c>
    </row>
    <row r="17" spans="1:23" ht="15">
      <c r="A17" s="10" t="s">
        <v>6</v>
      </c>
      <c r="B17" s="1">
        <f>IF(AND($B$7&gt;-100,$B$7&lt;100),"US odds ONLY",VLOOKUP($B$6,$K$3:$W$29,6,FALSE))</f>
        <v>375</v>
      </c>
      <c r="C17" s="1">
        <f>IF(AND($C$7&gt;-100,$C$7&lt;100),"US odds ONLY",VLOOKUP($C$6,$K$3:$W$29,6,FALSE))</f>
        <v>-100</v>
      </c>
      <c r="D17" s="1">
        <f>IF(AND($D$7&gt;-100,$D$7&lt;100),"US odds ONLY",VLOOKUP($D$6,$K$3:$W$29,6,FALSE))</f>
        <v>100</v>
      </c>
      <c r="E17" s="1">
        <f>IF(AND($E$7&gt;-100,$E$7&lt;100),"US odds ONLY",VLOOKUP($E$6,$K$3:$W$29,6,FALSE))</f>
        <v>-100</v>
      </c>
      <c r="F17" s="1"/>
      <c r="G17" s="14"/>
      <c r="H17" s="14"/>
      <c r="I17" s="14"/>
      <c r="J17" s="14"/>
      <c r="K17" s="4" t="s">
        <v>37</v>
      </c>
      <c r="L17" s="1">
        <f t="shared" si="5"/>
        <v>100</v>
      </c>
      <c r="M17" s="1">
        <f t="shared" si="5"/>
        <v>100</v>
      </c>
      <c r="N17" s="1">
        <f t="shared" si="3"/>
        <v>-100</v>
      </c>
      <c r="O17" s="1">
        <f t="shared" si="3"/>
        <v>-100</v>
      </c>
      <c r="P17" s="1">
        <f t="shared" si="3"/>
        <v>-100</v>
      </c>
      <c r="Q17" s="1">
        <f t="shared" si="4"/>
        <v>100</v>
      </c>
      <c r="R17" s="1">
        <f t="shared" si="4"/>
        <v>100</v>
      </c>
      <c r="S17" s="1">
        <f t="shared" si="4"/>
        <v>100</v>
      </c>
      <c r="T17" s="1">
        <f t="shared" si="4"/>
        <v>100</v>
      </c>
      <c r="U17" s="1">
        <f t="shared" si="4"/>
        <v>100</v>
      </c>
      <c r="V17" s="1">
        <f t="shared" si="4"/>
        <v>100</v>
      </c>
      <c r="W17" s="1">
        <f t="shared" si="4"/>
        <v>100</v>
      </c>
    </row>
    <row r="18" spans="1:23" ht="15">
      <c r="A18" s="10" t="s">
        <v>7</v>
      </c>
      <c r="B18" s="1">
        <f>IF(AND($B$7&gt;-100,$B$7&lt;100),"US odds ONLY",VLOOKUP($B$6,$K$3:$W$29,7,FALSE))</f>
        <v>-250</v>
      </c>
      <c r="C18" s="1">
        <f>IF(AND($C$7&gt;-100,$C$7&lt;100),"US odds ONLY",VLOOKUP($C$6,$K$3:$W$29,7,FALSE))</f>
        <v>100</v>
      </c>
      <c r="D18" s="1">
        <f>IF(AND($D$7&gt;-100,$D$7&lt;100),"US odds ONLY",VLOOKUP($D$6,$K$3:$W$29,7,FALSE))</f>
        <v>-100</v>
      </c>
      <c r="E18" s="1">
        <f>IF(AND($E$7&gt;-100,$E$7&lt;100),"US odds ONLY",VLOOKUP($E$6,$K$3:$W$29,7,FALSE))</f>
        <v>100</v>
      </c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0" t="s">
        <v>8</v>
      </c>
      <c r="B19" s="1">
        <f>IF(AND($B$7&gt;-100,$B$7&lt;100),"US odds ONLY",VLOOKUP($B$6,$K$3:$W$29,8,FALSE))</f>
        <v>-250</v>
      </c>
      <c r="C19" s="1">
        <f>IF(AND($C$7&gt;-100,$C$7&lt;100),"US odds ONLY",VLOOKUP($C$6,$K$3:$W$29,8,FALSE))</f>
        <v>100</v>
      </c>
      <c r="D19" s="1">
        <f>IF(AND($D$7&gt;-100,$D$7&lt;100),"US odds ONLY",VLOOKUP($D$6,$K$3:$W$29,8,FALSE))</f>
        <v>-50</v>
      </c>
      <c r="E19" s="1">
        <f>IF(AND($E$7&gt;-100,$E$7&lt;100),"US odds ONLY",VLOOKUP($E$6,$K$3:$W$29,8,FALSE))</f>
        <v>50</v>
      </c>
      <c r="F19" s="1"/>
      <c r="G19" s="1"/>
      <c r="H19" s="1"/>
      <c r="I19" s="1"/>
      <c r="J19" s="1"/>
      <c r="K19" s="4" t="s">
        <v>38</v>
      </c>
      <c r="L19" s="1">
        <f aca="true" t="shared" si="6" ref="L19:M23">-$D$8</f>
        <v>-100</v>
      </c>
      <c r="M19" s="1">
        <f t="shared" si="6"/>
        <v>-100</v>
      </c>
      <c r="N19" s="8" t="s">
        <v>16</v>
      </c>
      <c r="O19" s="1">
        <f>ROUND($D$8*(1/IF($D$7&gt;0,100/($D$7+100),$D$7/($D$7-100)))-$D$8,0)</f>
        <v>100</v>
      </c>
      <c r="P19" s="1">
        <f>ROUND($D$8*(1/IF($D$7&gt;0,100/($D$7+100),$D$7/($D$7-100)))-$D$8,0)</f>
        <v>100</v>
      </c>
      <c r="Q19" s="1">
        <f>-$D$8</f>
        <v>-100</v>
      </c>
      <c r="R19" s="8" t="s">
        <v>16</v>
      </c>
      <c r="S19" s="1">
        <f aca="true" t="shared" si="7" ref="S19:T21">ROUND($D$8*(1/IF($D$7&gt;0,100/($D$7+100),$D$7/($D$7-100)))-$D$8,0)</f>
        <v>100</v>
      </c>
      <c r="T19" s="1">
        <f t="shared" si="7"/>
        <v>100</v>
      </c>
      <c r="U19" s="8" t="s">
        <v>16</v>
      </c>
      <c r="V19" s="1">
        <f>ROUND($D$8*(1/IF($D$7&gt;0,100/($D$7+100),$D$7/($D$7-100)))-$D$8,0)</f>
        <v>100</v>
      </c>
      <c r="W19" s="1">
        <f>ROUND($D$8*(1/IF($D$7&gt;0,100/($D$7+100),$D$7/($D$7-100)))-$D$8,0)</f>
        <v>100</v>
      </c>
    </row>
    <row r="20" spans="1:23" ht="15">
      <c r="A20" s="10" t="s">
        <v>9</v>
      </c>
      <c r="B20" s="1">
        <f>IF(AND($B$7&gt;-100,$B$7&lt;100),"US odds ONLY",VLOOKUP($B$6,$K$3:$W$29,9,FALSE))</f>
        <v>-250</v>
      </c>
      <c r="C20" s="1">
        <f>IF(AND($C$7&gt;-100,$C$7&lt;100),"US odds ONLY",VLOOKUP($C$6,$K$3:$W$29,9,FALSE))</f>
        <v>100</v>
      </c>
      <c r="D20" s="1">
        <f>IF(AND($D$7&gt;-100,$D$7&lt;100),"US odds ONLY",VLOOKUP($D$6,$K$3:$W$29,9,FALSE))</f>
        <v>100</v>
      </c>
      <c r="E20" s="1">
        <f>IF(AND($E$7&gt;-100,$E$7&lt;100),"US odds ONLY",VLOOKUP($E$6,$K$3:$W$29,9,FALSE))</f>
        <v>-100</v>
      </c>
      <c r="F20" s="1"/>
      <c r="G20" s="1"/>
      <c r="H20" s="1"/>
      <c r="I20" s="1"/>
      <c r="J20" s="1"/>
      <c r="K20" s="4" t="s">
        <v>39</v>
      </c>
      <c r="L20" s="1">
        <f t="shared" si="6"/>
        <v>-100</v>
      </c>
      <c r="M20" s="1">
        <f t="shared" si="6"/>
        <v>-100</v>
      </c>
      <c r="N20" s="1">
        <f>-$D$8/2</f>
        <v>-50</v>
      </c>
      <c r="O20" s="1">
        <f aca="true" t="shared" si="8" ref="O20:P23">ROUND($D$8*(1/IF($D$7&gt;0,100/($D$7+100),$D$7/($D$7-100)))-$D$8,0)</f>
        <v>100</v>
      </c>
      <c r="P20" s="1">
        <f t="shared" si="8"/>
        <v>100</v>
      </c>
      <c r="Q20" s="1">
        <f>-$D$8</f>
        <v>-100</v>
      </c>
      <c r="R20" s="1">
        <f>-$D$8/2</f>
        <v>-50</v>
      </c>
      <c r="S20" s="1">
        <f t="shared" si="7"/>
        <v>100</v>
      </c>
      <c r="T20" s="1">
        <f t="shared" si="7"/>
        <v>100</v>
      </c>
      <c r="U20" s="1">
        <f>-$D$8/2</f>
        <v>-50</v>
      </c>
      <c r="V20" s="1">
        <f aca="true" t="shared" si="9" ref="V20:W23">ROUND($D$8*(1/IF($D$7&gt;0,100/($D$7+100),$D$7/($D$7-100)))-$D$8,0)</f>
        <v>100</v>
      </c>
      <c r="W20" s="1">
        <f t="shared" si="9"/>
        <v>100</v>
      </c>
    </row>
    <row r="21" spans="1:23" ht="15">
      <c r="A21" s="10" t="s">
        <v>10</v>
      </c>
      <c r="B21" s="1">
        <f>IF(AND($B$7&gt;-100,$B$7&lt;100),"US odds ONLY",VLOOKUP($B$6,$K$3:$W$29,10,FALSE))</f>
        <v>-250</v>
      </c>
      <c r="C21" s="1">
        <f>IF(AND($C$7&gt;-100,$C$7&lt;100),"US odds ONLY",VLOOKUP($C$6,$K$3:$W$29,10,FALSE))</f>
        <v>100</v>
      </c>
      <c r="D21" s="1">
        <f>IF(AND($D$7&gt;-100,$D$7&lt;100),"US odds ONLY",VLOOKUP($D$6,$K$3:$W$29,10,FALSE))</f>
        <v>100</v>
      </c>
      <c r="E21" s="1">
        <f>IF(AND($E$7&gt;-100,$E$7&lt;100),"US odds ONLY",VLOOKUP($E$6,$K$3:$W$29,10,FALSE))</f>
        <v>-100</v>
      </c>
      <c r="F21" s="1"/>
      <c r="G21" s="1"/>
      <c r="H21" s="1"/>
      <c r="I21" s="1"/>
      <c r="J21" s="1"/>
      <c r="K21" s="4" t="s">
        <v>40</v>
      </c>
      <c r="L21" s="1">
        <f t="shared" si="6"/>
        <v>-100</v>
      </c>
      <c r="M21" s="1">
        <f t="shared" si="6"/>
        <v>-100</v>
      </c>
      <c r="N21" s="1">
        <f>-$D$8</f>
        <v>-100</v>
      </c>
      <c r="O21" s="1">
        <f t="shared" si="8"/>
        <v>100</v>
      </c>
      <c r="P21" s="1">
        <f t="shared" si="8"/>
        <v>100</v>
      </c>
      <c r="Q21" s="1">
        <f>-$D$8</f>
        <v>-100</v>
      </c>
      <c r="R21" s="1">
        <f>-$D$8</f>
        <v>-100</v>
      </c>
      <c r="S21" s="1">
        <f t="shared" si="7"/>
        <v>100</v>
      </c>
      <c r="T21" s="1">
        <f t="shared" si="7"/>
        <v>100</v>
      </c>
      <c r="U21" s="1">
        <f>-$D$8</f>
        <v>-100</v>
      </c>
      <c r="V21" s="1">
        <f t="shared" si="9"/>
        <v>100</v>
      </c>
      <c r="W21" s="1">
        <f t="shared" si="9"/>
        <v>100</v>
      </c>
    </row>
    <row r="22" spans="1:23" ht="15">
      <c r="A22" s="10" t="s">
        <v>11</v>
      </c>
      <c r="B22" s="1">
        <f>IF(AND($B$7&gt;-100,$B$7&lt;100),"US odds ONLY",VLOOKUP($B$6,$K$3:$W$29,11,FALSE))</f>
        <v>-250</v>
      </c>
      <c r="C22" s="1">
        <f>IF(AND($C$7&gt;-100,$C$7&lt;100),"US odds ONLY",VLOOKUP($C$6,$K$3:$W$29,11,FALSE))</f>
        <v>50</v>
      </c>
      <c r="D22" s="1">
        <f>IF(AND($D$7&gt;-100,$D$7&lt;100),"US odds ONLY",VLOOKUP($D$6,$K$3:$W$29,11,FALSE))</f>
        <v>-50</v>
      </c>
      <c r="E22" s="1">
        <f>IF(AND($E$7&gt;-100,$E$7&lt;100),"US odds ONLY",VLOOKUP($E$6,$K$3:$W$29,11,FALSE))</f>
        <v>50</v>
      </c>
      <c r="F22" s="1"/>
      <c r="G22" s="1"/>
      <c r="H22" s="1"/>
      <c r="I22" s="1"/>
      <c r="J22" s="1"/>
      <c r="K22" s="4" t="s">
        <v>24</v>
      </c>
      <c r="L22" s="1">
        <f t="shared" si="6"/>
        <v>-100</v>
      </c>
      <c r="M22" s="1">
        <f t="shared" si="6"/>
        <v>-100</v>
      </c>
      <c r="N22" s="1">
        <f>-$D$8</f>
        <v>-100</v>
      </c>
      <c r="O22" s="1">
        <f>ROUND($D$8*(1/IF($D$7&gt;0,100/($D$7+100),$D$7/($D$7-100)))-$D$8,0)/2</f>
        <v>50</v>
      </c>
      <c r="P22" s="1">
        <f t="shared" si="8"/>
        <v>100</v>
      </c>
      <c r="Q22" s="1">
        <f>-$D$8</f>
        <v>-100</v>
      </c>
      <c r="R22" s="1">
        <f>-$D$8</f>
        <v>-100</v>
      </c>
      <c r="S22" s="1">
        <f>ROUND($D$8*(1/IF($D$7&gt;0,100/($D$7+100),$D$7/($D$7-100)))-$D$8,0)/2</f>
        <v>50</v>
      </c>
      <c r="T22" s="1">
        <f>ROUND($D$8*(1/IF($D$7&gt;0,100/($D$7+100),$D$7/($D$7-100)))-$D$8,0)</f>
        <v>100</v>
      </c>
      <c r="U22" s="1">
        <f>-$D$8</f>
        <v>-100</v>
      </c>
      <c r="V22" s="1">
        <f t="shared" si="9"/>
        <v>100</v>
      </c>
      <c r="W22" s="1">
        <f t="shared" si="9"/>
        <v>100</v>
      </c>
    </row>
    <row r="23" spans="1:23" ht="15">
      <c r="A23" s="10" t="s">
        <v>12</v>
      </c>
      <c r="B23" s="1">
        <f>IF(AND($B$7&gt;-100,$B$7&lt;100),"US odds ONLY",VLOOKUP($B$6,$K$3:$W$29,12,FALSE))</f>
        <v>-250</v>
      </c>
      <c r="C23" s="1">
        <f>IF(AND($C$7&gt;-100,$C$7&lt;100),"US odds ONLY",VLOOKUP($C$6,$K$3:$W$29,12,FALSE))</f>
        <v>50</v>
      </c>
      <c r="D23" s="1">
        <f>IF(AND($D$7&gt;-100,$D$7&lt;100),"US odds ONLY",VLOOKUP($D$6,$K$3:$W$29,12,FALSE))</f>
        <v>100</v>
      </c>
      <c r="E23" s="1">
        <f>IF(AND($E$7&gt;-100,$E$7&lt;100),"US odds ONLY",VLOOKUP($E$6,$K$3:$W$29,12,FALSE))</f>
        <v>-100</v>
      </c>
      <c r="F23" s="1"/>
      <c r="G23" s="1"/>
      <c r="H23" s="1"/>
      <c r="I23" s="1"/>
      <c r="J23" s="1"/>
      <c r="K23" s="4" t="s">
        <v>41</v>
      </c>
      <c r="L23" s="1">
        <f t="shared" si="6"/>
        <v>-100</v>
      </c>
      <c r="M23" s="1">
        <f t="shared" si="6"/>
        <v>-100</v>
      </c>
      <c r="N23" s="1">
        <f>-$D$8</f>
        <v>-100</v>
      </c>
      <c r="O23" s="8" t="s">
        <v>16</v>
      </c>
      <c r="P23" s="1">
        <f t="shared" si="8"/>
        <v>100</v>
      </c>
      <c r="Q23" s="1">
        <f>-$D$8</f>
        <v>-100</v>
      </c>
      <c r="R23" s="1">
        <f>-$D$8</f>
        <v>-100</v>
      </c>
      <c r="S23" s="8" t="s">
        <v>16</v>
      </c>
      <c r="T23" s="1">
        <f>ROUND($D$8*(1/IF($D$7&gt;0,100/($D$7+100),$D$7/($D$7-100)))-$D$8,0)</f>
        <v>100</v>
      </c>
      <c r="U23" s="1">
        <f>-$D$8</f>
        <v>-100</v>
      </c>
      <c r="V23" s="1">
        <f t="shared" si="9"/>
        <v>100</v>
      </c>
      <c r="W23" s="1">
        <f t="shared" si="9"/>
        <v>100</v>
      </c>
    </row>
    <row r="24" spans="1:23" ht="15">
      <c r="A24" s="10" t="s">
        <v>13</v>
      </c>
      <c r="B24" s="1">
        <f>IF(AND($B$7&gt;-100,$B$7&lt;100),"US odds ONLY",VLOOKUP($B$6,$K$3:$W$29,13,FALSE))</f>
        <v>-250</v>
      </c>
      <c r="C24" s="1">
        <f>IF(AND($C$7&gt;-100,$C$7&lt;100),"US odds ONLY",VLOOKUP($C$6,$K$3:$W$29,13,FALSE))</f>
        <v>50</v>
      </c>
      <c r="D24" s="1">
        <f>IF(AND($D$7&gt;-100,$D$7&lt;100),"US odds ONLY",VLOOKUP($D$6,$K$3:$W$29,13,FALSE))</f>
        <v>100</v>
      </c>
      <c r="E24" s="1">
        <f>IF(AND($E$7&gt;-100,$E$7&lt;100),"US odds ONLY",VLOOKUP($E$6,$K$3:$W$29,13,FALSE))</f>
        <v>-100</v>
      </c>
      <c r="F24" s="1"/>
      <c r="G24" s="1"/>
      <c r="H24" s="1"/>
      <c r="I24" s="1"/>
      <c r="J24" s="1"/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10"/>
      <c r="B25" s="1"/>
      <c r="C25" s="1"/>
      <c r="D25" s="1"/>
      <c r="E25" s="1"/>
      <c r="F25" s="1"/>
      <c r="G25" s="1"/>
      <c r="H25" s="1"/>
      <c r="I25" s="1"/>
      <c r="J25" s="1"/>
      <c r="K25" s="4" t="s">
        <v>42</v>
      </c>
      <c r="L25" s="1">
        <f>ROUND($E$8*(1/IF($E$7&gt;0,100/($E$7+100),$E$7/($E$7-100)))-$E$8,0)</f>
        <v>100</v>
      </c>
      <c r="M25" s="1">
        <f>ROUND($E$8*(1/IF($E$7&gt;0,100/($E$7+100),$E$7/($E$7-100)))-$E$8,0)</f>
        <v>100</v>
      </c>
      <c r="N25" s="8" t="s">
        <v>16</v>
      </c>
      <c r="O25" s="1">
        <f aca="true" t="shared" si="10" ref="O25:P27">-$E$8</f>
        <v>-100</v>
      </c>
      <c r="P25" s="1">
        <f t="shared" si="10"/>
        <v>-100</v>
      </c>
      <c r="Q25" s="1">
        <f>ROUND($E$8*(1/IF($E$7&gt;0,100/($E$7+100),$E$7/($E$7-100)))-$E$8,0)</f>
        <v>100</v>
      </c>
      <c r="R25" s="8" t="s">
        <v>16</v>
      </c>
      <c r="S25" s="1">
        <f aca="true" t="shared" si="11" ref="S25:T27">-$E$8</f>
        <v>-100</v>
      </c>
      <c r="T25" s="1">
        <f t="shared" si="11"/>
        <v>-100</v>
      </c>
      <c r="U25" s="8" t="s">
        <v>16</v>
      </c>
      <c r="V25" s="1">
        <f aca="true" t="shared" si="12" ref="V25:W29">-$E$8</f>
        <v>-100</v>
      </c>
      <c r="W25" s="1">
        <f t="shared" si="12"/>
        <v>-100</v>
      </c>
    </row>
    <row r="26" spans="1:23" ht="15">
      <c r="A26" s="10"/>
      <c r="B26" s="1"/>
      <c r="C26" s="1"/>
      <c r="D26" s="1"/>
      <c r="E26" s="1"/>
      <c r="F26" s="1"/>
      <c r="G26" s="1"/>
      <c r="H26" s="1"/>
      <c r="I26" s="1"/>
      <c r="J26" s="1"/>
      <c r="K26" s="4" t="s">
        <v>43</v>
      </c>
      <c r="L26" s="1">
        <f aca="true" t="shared" si="13" ref="L26:M29">ROUND($E$8*(1/IF($E$7&gt;0,100/($E$7+100),$E$7/($E$7-100)))-$E$8,0)</f>
        <v>100</v>
      </c>
      <c r="M26" s="1">
        <f t="shared" si="13"/>
        <v>100</v>
      </c>
      <c r="N26" s="1">
        <f>-$E$8/2*-1</f>
        <v>50</v>
      </c>
      <c r="O26" s="1">
        <f t="shared" si="10"/>
        <v>-100</v>
      </c>
      <c r="P26" s="1">
        <f t="shared" si="10"/>
        <v>-100</v>
      </c>
      <c r="Q26" s="1">
        <f>ROUND($E$8*(1/IF($E$7&gt;0,100/($E$7+100),$E$7/($E$7-100)))-$E$8,0)</f>
        <v>100</v>
      </c>
      <c r="R26" s="1">
        <f>-$E$8/2*-1</f>
        <v>50</v>
      </c>
      <c r="S26" s="1">
        <f t="shared" si="11"/>
        <v>-100</v>
      </c>
      <c r="T26" s="1">
        <f t="shared" si="11"/>
        <v>-100</v>
      </c>
      <c r="U26" s="1">
        <f>-$E$8/2*-1</f>
        <v>50</v>
      </c>
      <c r="V26" s="1">
        <f t="shared" si="12"/>
        <v>-100</v>
      </c>
      <c r="W26" s="1">
        <f t="shared" si="12"/>
        <v>-100</v>
      </c>
    </row>
    <row r="27" spans="1:23" ht="15">
      <c r="A27" s="10"/>
      <c r="B27" s="1"/>
      <c r="C27" s="1"/>
      <c r="D27" s="1"/>
      <c r="E27" s="1"/>
      <c r="F27" s="1"/>
      <c r="G27" s="1"/>
      <c r="H27" s="1"/>
      <c r="I27" s="1"/>
      <c r="J27" s="1"/>
      <c r="K27" s="4" t="s">
        <v>44</v>
      </c>
      <c r="L27" s="1">
        <f t="shared" si="13"/>
        <v>100</v>
      </c>
      <c r="M27" s="1">
        <f t="shared" si="13"/>
        <v>100</v>
      </c>
      <c r="N27" s="1">
        <f>-$E$8*-1</f>
        <v>100</v>
      </c>
      <c r="O27" s="1">
        <f t="shared" si="10"/>
        <v>-100</v>
      </c>
      <c r="P27" s="1">
        <f t="shared" si="10"/>
        <v>-100</v>
      </c>
      <c r="Q27" s="1">
        <f>ROUND($E$8*(1/IF($E$7&gt;0,100/($E$7+100),$E$7/($E$7-100)))-$E$8,0)</f>
        <v>100</v>
      </c>
      <c r="R27" s="1">
        <f>-$E$8*-1</f>
        <v>100</v>
      </c>
      <c r="S27" s="1">
        <f t="shared" si="11"/>
        <v>-100</v>
      </c>
      <c r="T27" s="1">
        <f t="shared" si="11"/>
        <v>-100</v>
      </c>
      <c r="U27" s="1">
        <f>-$E$8*-1</f>
        <v>100</v>
      </c>
      <c r="V27" s="1">
        <f t="shared" si="12"/>
        <v>-100</v>
      </c>
      <c r="W27" s="1">
        <f t="shared" si="12"/>
        <v>-100</v>
      </c>
    </row>
    <row r="28" spans="1:23" ht="15">
      <c r="A28" s="10"/>
      <c r="B28" s="1"/>
      <c r="C28" s="1"/>
      <c r="D28" s="1"/>
      <c r="E28" s="1"/>
      <c r="F28" s="1"/>
      <c r="G28" s="1"/>
      <c r="H28" s="1"/>
      <c r="I28" s="1"/>
      <c r="J28" s="1"/>
      <c r="K28" s="4" t="s">
        <v>25</v>
      </c>
      <c r="L28" s="1">
        <f t="shared" si="13"/>
        <v>100</v>
      </c>
      <c r="M28" s="1">
        <f t="shared" si="13"/>
        <v>100</v>
      </c>
      <c r="N28" s="1">
        <f>-$E$8*-1</f>
        <v>100</v>
      </c>
      <c r="O28" s="1">
        <f>-$E$8/2</f>
        <v>-50</v>
      </c>
      <c r="P28" s="1">
        <f>-$E$8</f>
        <v>-100</v>
      </c>
      <c r="Q28" s="1">
        <f>ROUND($E$8*(1/IF($E$7&gt;0,100/($E$7+100),$E$7/($E$7-100)))-$E$8,0)</f>
        <v>100</v>
      </c>
      <c r="R28" s="1">
        <f>-$E$8*-1</f>
        <v>100</v>
      </c>
      <c r="S28" s="1">
        <f>-$E$8/2</f>
        <v>-50</v>
      </c>
      <c r="T28" s="1">
        <f>-$E$8</f>
        <v>-100</v>
      </c>
      <c r="U28" s="1">
        <f>-$E$8*-1</f>
        <v>100</v>
      </c>
      <c r="V28" s="1">
        <f t="shared" si="12"/>
        <v>-100</v>
      </c>
      <c r="W28" s="1">
        <f t="shared" si="12"/>
        <v>-100</v>
      </c>
    </row>
    <row r="29" spans="1:23" ht="15">
      <c r="A29" s="10"/>
      <c r="B29" s="1"/>
      <c r="C29" s="1"/>
      <c r="D29" s="1"/>
      <c r="E29" s="1"/>
      <c r="F29" s="1"/>
      <c r="G29" s="1"/>
      <c r="H29" s="1"/>
      <c r="I29" s="1"/>
      <c r="J29" s="1"/>
      <c r="K29" s="4" t="s">
        <v>45</v>
      </c>
      <c r="L29" s="1">
        <f t="shared" si="13"/>
        <v>100</v>
      </c>
      <c r="M29" s="1">
        <f t="shared" si="13"/>
        <v>100</v>
      </c>
      <c r="N29" s="1">
        <f>-$E$8*-1</f>
        <v>100</v>
      </c>
      <c r="O29" s="8" t="s">
        <v>16</v>
      </c>
      <c r="P29" s="1">
        <f>-$E$8</f>
        <v>-100</v>
      </c>
      <c r="Q29" s="1">
        <f>ROUND($E$8*(1/IF($E$7&gt;0,100/($E$7+100),$E$7/($E$7-100)))-$E$8,0)</f>
        <v>100</v>
      </c>
      <c r="R29" s="1">
        <f>-$E$8*-1</f>
        <v>100</v>
      </c>
      <c r="S29" s="8" t="s">
        <v>16</v>
      </c>
      <c r="T29" s="1">
        <f>-$E$8</f>
        <v>-100</v>
      </c>
      <c r="U29" s="1">
        <f>-$E$8*-1</f>
        <v>100</v>
      </c>
      <c r="V29" s="1">
        <f t="shared" si="12"/>
        <v>-100</v>
      </c>
      <c r="W29" s="1">
        <f t="shared" si="12"/>
        <v>-100</v>
      </c>
    </row>
    <row r="30" spans="1:23" ht="1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 password="CE28" sheet="1" objects="1" scenarios="1" selectLockedCells="1"/>
  <mergeCells count="6">
    <mergeCell ref="G12:J17"/>
    <mergeCell ref="G4:J5"/>
    <mergeCell ref="A11:D11"/>
    <mergeCell ref="B1:D1"/>
    <mergeCell ref="B3:C3"/>
    <mergeCell ref="D3:E3"/>
  </mergeCells>
  <dataValidations count="4">
    <dataValidation type="list" allowBlank="1" showInputMessage="1" showErrorMessage="1" sqref="B6">
      <formula1>$K$3:$K$9</formula1>
    </dataValidation>
    <dataValidation type="list" allowBlank="1" showInputMessage="1" showErrorMessage="1" sqref="C6">
      <formula1>$K$11:$K$17</formula1>
    </dataValidation>
    <dataValidation type="list" allowBlank="1" showInputMessage="1" showErrorMessage="1" sqref="D6">
      <formula1>$K$19:$K$23</formula1>
    </dataValidation>
    <dataValidation type="list" allowBlank="1" showInputMessage="1" showErrorMessage="1" sqref="E6">
      <formula1>$K$25:$K$29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Pinnacle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marcob</dc:creator>
  <cp:keywords/>
  <dc:description/>
  <cp:lastModifiedBy>Carrie</cp:lastModifiedBy>
  <dcterms:created xsi:type="dcterms:W3CDTF">2010-03-13T23:24:25Z</dcterms:created>
  <dcterms:modified xsi:type="dcterms:W3CDTF">2015-07-28T12:04:42Z</dcterms:modified>
  <cp:category/>
  <cp:version/>
  <cp:contentType/>
  <cp:contentStatus/>
</cp:coreProperties>
</file>